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1. Noviembre 2022/"/>
    </mc:Choice>
  </mc:AlternateContent>
  <xr:revisionPtr revIDLastSave="7" documentId="13_ncr:1_{E98F28BD-1021-4948-B683-F4EC87187943}" xr6:coauthVersionLast="47" xr6:coauthVersionMax="47" xr10:uidLastSave="{0B62BE2A-B6FA-4C85-BC45-CE45F3478047}"/>
  <bookViews>
    <workbookView xWindow="-120" yWindow="-120" windowWidth="29040" windowHeight="15840" xr2:uid="{00000000-000D-0000-FFFF-FFFF00000000}"/>
  </bookViews>
  <sheets>
    <sheet name="BALANCE NOVIEMBRE 2022" sheetId="11" r:id="rId1"/>
    <sheet name="Hoja1" sheetId="2" r:id="rId2"/>
  </sheets>
  <externalReferences>
    <externalReference r:id="rId3"/>
    <externalReference r:id="rId4"/>
  </externalReferences>
  <definedNames>
    <definedName name="_xlnm.Print_Area" localSheetId="0">'BALANCE NOVIEMBRE 2022'!$A$1:$E$50</definedName>
    <definedName name="_xlnm.Print_Area" localSheetId="1">Hoja1!$A$1:$K$44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2" l="1"/>
  <c r="D34" i="2"/>
  <c r="D33" i="2"/>
  <c r="J33" i="2"/>
  <c r="F41" i="2" l="1"/>
  <c r="F42" i="2"/>
  <c r="F40" i="2"/>
  <c r="G34" i="2"/>
  <c r="H34" i="2" s="1"/>
  <c r="G33" i="2"/>
  <c r="F36" i="2"/>
  <c r="F35" i="2"/>
  <c r="F34" i="2"/>
  <c r="F33" i="2"/>
  <c r="G40" i="2"/>
  <c r="G35" i="2" s="1"/>
  <c r="H35" i="2" s="1"/>
  <c r="G39" i="2"/>
  <c r="E35" i="2"/>
  <c r="E34" i="2"/>
  <c r="E33" i="2"/>
  <c r="E28" i="2"/>
  <c r="D28" i="2"/>
  <c r="C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F28" i="2" l="1"/>
  <c r="G36" i="2"/>
  <c r="H33" i="2"/>
  <c r="H36" i="2" s="1"/>
  <c r="I36" i="2" s="1"/>
  <c r="J36" i="2" s="1"/>
  <c r="G7" i="2"/>
  <c r="G28" i="2" s="1"/>
  <c r="J34" i="2" l="1"/>
  <c r="J35" i="2"/>
  <c r="D26" i="11"/>
  <c r="D30" i="11" s="1"/>
  <c r="D17" i="11"/>
  <c r="D19" i="11" s="1"/>
  <c r="D11" i="11"/>
  <c r="D21" i="11" l="1"/>
  <c r="D32" i="11" s="1"/>
  <c r="D33" i="11"/>
  <c r="D35" i="11" s="1"/>
</calcChain>
</file>

<file path=xl/sharedStrings.xml><?xml version="1.0" encoding="utf-8"?>
<sst xmlns="http://schemas.openxmlformats.org/spreadsheetml/2006/main" count="48" uniqueCount="44">
  <si>
    <t>BALANCE GENERAL</t>
  </si>
  <si>
    <t>VALORES RD$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</si>
  <si>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</si>
  <si>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</si>
  <si>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</si>
  <si>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</si>
  <si>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</si>
  <si>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</si>
  <si>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</si>
  <si>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</si>
  <si>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</si>
  <si>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</si>
  <si>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</si>
  <si>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</si>
  <si>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</si>
  <si>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</si>
  <si>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</si>
  <si>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</si>
  <si>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</si>
  <si>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</si>
  <si>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</si>
  <si>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</si>
  <si>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</si>
  <si>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</si>
  <si>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</si>
  <si>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>Encargada Financiera</t>
  </si>
  <si>
    <t>Total</t>
  </si>
  <si>
    <t>Depreciacion</t>
  </si>
  <si>
    <t>Valor real</t>
  </si>
  <si>
    <t>Valor en libros</t>
  </si>
  <si>
    <t>Diferencia</t>
  </si>
  <si>
    <t>Tipo de Activo</t>
  </si>
  <si>
    <t>Monto Adquisiscion</t>
  </si>
  <si>
    <t>Montos reales</t>
  </si>
  <si>
    <t>Revisado Por:</t>
  </si>
  <si>
    <t xml:space="preserve">    Glarquis Gómez </t>
  </si>
  <si>
    <t>Aprobado Por:</t>
  </si>
  <si>
    <t xml:space="preserve">        Roberto Rodriguez</t>
  </si>
  <si>
    <t xml:space="preserve">     Vicerrector Administrativo</t>
  </si>
  <si>
    <t xml:space="preserve">            Contadora</t>
  </si>
  <si>
    <t xml:space="preserve">         Preparado Por:</t>
  </si>
  <si>
    <t xml:space="preserve">     Leydy De Los Santos </t>
  </si>
  <si>
    <t>l</t>
  </si>
  <si>
    <t>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</si>
</sst>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2" fillId="0" borderId="2" xfId="0" applyFont="1" applyBorder="1"/>
    <xf numFmtId="164" fontId="2" fillId="0" borderId="2" xfId="1" applyFont="1" applyBorder="1"/>
    <xf numFmtId="0" fontId="0" fillId="0" borderId="4" xfId="0" applyBorder="1"/>
    <xf numFmtId="0" fontId="2" fillId="0" borderId="0" xfId="0" applyFont="1"/>
    <xf numFmtId="164" fontId="2" fillId="0" borderId="0" xfId="1" applyFont="1" applyBorder="1"/>
    <xf numFmtId="0" fontId="3" fillId="0" borderId="4" xfId="0" applyFont="1" applyBorder="1"/>
    <xf numFmtId="164" fontId="0" fillId="0" borderId="0" xfId="1" applyFont="1" applyFill="1" applyBorder="1" applyAlignment="1">
      <alignment horizontal="center"/>
    </xf>
    <xf numFmtId="164" fontId="1" fillId="0" borderId="0" xfId="1" applyFont="1" applyBorder="1"/>
    <xf numFmtId="164" fontId="0" fillId="0" borderId="0" xfId="1" applyFont="1"/>
    <xf numFmtId="164" fontId="0" fillId="0" borderId="0" xfId="0" applyNumberFormat="1"/>
    <xf numFmtId="164" fontId="4" fillId="0" borderId="0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2" fillId="0" borderId="0" xfId="1" applyFont="1"/>
    <xf numFmtId="0" fontId="0" fillId="0" borderId="7" xfId="0" applyBorder="1"/>
    <xf numFmtId="43" fontId="0" fillId="0" borderId="0" xfId="0" applyNumberFormat="1"/>
    <xf numFmtId="164" fontId="1" fillId="0" borderId="0" xfId="1" applyFont="1" applyBorder="1" applyAlignment="1">
      <alignment vertical="center"/>
    </xf>
    <xf numFmtId="164" fontId="0" fillId="0" borderId="5" xfId="1" applyFont="1" applyBorder="1"/>
    <xf numFmtId="0" fontId="2" fillId="0" borderId="0" xfId="0" applyFont="1" applyAlignment="1">
      <alignment horizontal="center"/>
    </xf>
    <xf numFmtId="164" fontId="5" fillId="0" borderId="0" xfId="1" applyFont="1" applyBorder="1"/>
    <xf numFmtId="164" fontId="0" fillId="0" borderId="3" xfId="1" applyFont="1" applyBorder="1"/>
    <xf numFmtId="164" fontId="2" fillId="0" borderId="5" xfId="1" applyFont="1" applyBorder="1"/>
    <xf numFmtId="164" fontId="0" fillId="2" borderId="0" xfId="1" applyFont="1" applyFill="1"/>
    <xf numFmtId="43" fontId="2" fillId="0" borderId="0" xfId="0" applyNumberFormat="1" applyFont="1"/>
    <xf numFmtId="0" fontId="6" fillId="0" borderId="0" xfId="0" applyFont="1"/>
    <xf numFmtId="164" fontId="2" fillId="0" borderId="0" xfId="1" applyFont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3" borderId="0" xfId="1" applyFont="1" applyFill="1" applyAlignment="1">
      <alignment horizontal="center"/>
    </xf>
    <xf numFmtId="43" fontId="0" fillId="3" borderId="0" xfId="0" applyNumberFormat="1" applyFill="1" applyAlignment="1">
      <alignment horizontal="center"/>
    </xf>
    <xf numFmtId="164" fontId="0" fillId="2" borderId="0" xfId="1" applyFont="1" applyFill="1" applyAlignment="1">
      <alignment horizontal="center"/>
    </xf>
    <xf numFmtId="43" fontId="0" fillId="2" borderId="0" xfId="0" applyNumberFormat="1" applyFill="1" applyAlignment="1">
      <alignment horizontal="center"/>
    </xf>
    <xf numFmtId="164" fontId="0" fillId="4" borderId="0" xfId="1" applyFont="1" applyFill="1" applyAlignment="1">
      <alignment horizontal="center"/>
    </xf>
    <xf numFmtId="164" fontId="2" fillId="0" borderId="0" xfId="1" applyFont="1" applyAlignment="1">
      <alignment horizontal="center"/>
    </xf>
    <xf numFmtId="0" fontId="2" fillId="2" borderId="0" xfId="0" applyFont="1" applyFill="1"/>
    <xf numFmtId="164" fontId="2" fillId="2" borderId="0" xfId="1" applyFont="1" applyFill="1"/>
    <xf numFmtId="164" fontId="2" fillId="2" borderId="0" xfId="0" applyNumberFormat="1" applyFont="1" applyFill="1"/>
    <xf numFmtId="8" fontId="0" fillId="0" borderId="0" xfId="0" applyNumberFormat="1"/>
    <xf numFmtId="4" fontId="0" fillId="0" borderId="0" xfId="0" applyNumberFormat="1"/>
    <xf numFmtId="164" fontId="2" fillId="0" borderId="6" xfId="1" applyFont="1" applyBorder="1"/>
    <xf numFmtId="0" fontId="7" fillId="0" borderId="0" xfId="0" applyFont="1" applyAlignment="1">
      <alignment horizontal="center"/>
    </xf>
    <xf numFmtId="164" fontId="0" fillId="0" borderId="5" xfId="1" applyFont="1" applyBorder="1" applyAlignment="1"/>
    <xf numFmtId="0" fontId="7" fillId="0" borderId="4" xfId="0" applyFont="1" applyBorder="1"/>
    <xf numFmtId="0" fontId="7" fillId="0" borderId="0" xfId="0" applyFont="1"/>
    <xf numFmtId="0" fontId="8" fillId="0" borderId="0" xfId="0" applyFont="1"/>
    <xf numFmtId="0" fontId="7" fillId="0" borderId="8" xfId="0" applyFont="1" applyBorder="1"/>
    <xf numFmtId="164" fontId="0" fillId="0" borderId="9" xfId="1" applyFont="1" applyBorder="1" applyAlignment="1"/>
    <xf numFmtId="0" fontId="8" fillId="0" borderId="0" xfId="0" applyFont="1" applyAlignment="1">
      <alignment vertical="center"/>
    </xf>
    <xf numFmtId="164" fontId="0" fillId="0" borderId="0" xfId="1" applyFont="1" applyAlignment="1"/>
    <xf numFmtId="0" fontId="7" fillId="0" borderId="0" xfId="0" applyFont="1" applyAlignment="1">
      <alignment vertical="center"/>
    </xf>
    <xf numFmtId="43" fontId="0" fillId="4" borderId="0" xfId="0" applyNumberForma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/>
    <xf numFmtId="0" fontId="8" fillId="0" borderId="0" xfId="0" applyFont="1"/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4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28575</xdr:rowOff>
    </xdr:from>
    <xdr:to>
      <xdr:col>1</xdr:col>
      <xdr:colOff>800100</xdr:colOff>
      <xdr:row>5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F0B312-1681-41CB-92F1-0A812D49A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8600"/>
          <a:ext cx="857250" cy="866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delossantos/OneDrive%20-%20INESDYC/Desktop/DOCUMENTOS%20ESCRITORIO/Reporte/REPORTES%20INESDYC/4.%20AGOSTO%202022/Balance%20General%20INESDY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delossantos/OneDrive%20-%20INESDYC/Desktop/DOCUMENTOS%20ESCRITORIO/Reporte/REPORTES%20INESDYC/5.%20SEPTIEMBRE%202022/Balance%20General%20Septiembre%202022%20INESDY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22"/>
      <sheetName val="Hoja2"/>
      <sheetName val="BALANCE JUNIO 2022 PLATAFORMA"/>
      <sheetName val="BALANCE JULIO 2022"/>
      <sheetName val="BALANCE AGOSTO 202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8">
          <cell r="D28">
            <v>28214178.379999999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22"/>
      <sheetName val="Hoja2"/>
      <sheetName val="BALANCE JUNIO 2022 PLATAFORMA"/>
      <sheetName val="BALANCE JULIO 2022"/>
      <sheetName val="BALANCE AGOSTO 2022"/>
      <sheetName val="BALANCE SEPTIEMBRE 202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8">
          <cell r="D28">
            <v>28435601.189999998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AE1C5-FFD7-41FB-A51F-D2BAC040B28A}">
  <dimension ref="B1:K53"/>
  <sheetViews>
    <sheetView tabSelected="1" zoomScaleNormal="100" workbookViewId="0">
      <selection activeCell="J25" sqref="J25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5" customWidth="1"/>
    <col min="4" max="4" width="20.5703125" style="15" customWidth="1"/>
    <col min="5" max="5" width="15.28515625" style="10" customWidth="1"/>
    <col min="6" max="6" width="15.7109375" customWidth="1"/>
    <col min="7" max="7" width="14.140625" bestFit="1" customWidth="1"/>
    <col min="8" max="8" width="11.5703125" bestFit="1" customWidth="1"/>
    <col min="9" max="9" width="14.140625" bestFit="1" customWidth="1"/>
    <col min="11" max="11" width="13.5703125" customWidth="1"/>
  </cols>
  <sheetData>
    <row r="1" spans="2:9" ht="15.75" thickBot="1" x14ac:dyDescent="0.3"/>
    <row r="2" spans="2:9" x14ac:dyDescent="0.25">
      <c r="B2" s="1"/>
      <c r="C2" s="2"/>
      <c r="D2" s="3"/>
      <c r="E2" s="22"/>
    </row>
    <row r="3" spans="2:9" x14ac:dyDescent="0.25">
      <c r="B3" s="54" t="s">
        <v>0</v>
      </c>
      <c r="C3" s="55"/>
      <c r="D3" s="55"/>
      <c r="E3" s="56"/>
    </row>
    <row r="4" spans="2:9" x14ac:dyDescent="0.25">
      <c r="B4" s="54" t="s">
        <v>1</v>
      </c>
      <c r="C4" s="55"/>
      <c r="D4" s="55"/>
      <c r="E4" s="56"/>
    </row>
    <row r="5" spans="2:9" x14ac:dyDescent="0.25">
      <c r="B5" s="54" t="s">
        <v>43</v>
      </c>
      <c r="C5" s="55"/>
      <c r="D5" s="55"/>
      <c r="E5" s="56"/>
    </row>
    <row r="6" spans="2:9" x14ac:dyDescent="0.25">
      <c r="B6" s="4"/>
      <c r="D6" s="6"/>
      <c r="E6" s="19"/>
    </row>
    <row r="7" spans="2:9" x14ac:dyDescent="0.25">
      <c r="B7" s="7" t="s">
        <v>2</v>
      </c>
      <c r="D7" s="6"/>
      <c r="E7" s="19"/>
    </row>
    <row r="8" spans="2:9" x14ac:dyDescent="0.25">
      <c r="B8" s="7" t="s">
        <v>3</v>
      </c>
      <c r="D8" s="6"/>
      <c r="E8" s="19"/>
      <c r="F8" s="8"/>
    </row>
    <row r="9" spans="2:9" x14ac:dyDescent="0.25">
      <c r="B9" s="4" t="s">
        <v>4</v>
      </c>
      <c r="D9" s="9">
        <v>46479</v>
      </c>
      <c r="E9" s="19"/>
      <c r="F9" s="10"/>
      <c r="G9" s="17"/>
    </row>
    <row r="10" spans="2:9" x14ac:dyDescent="0.25">
      <c r="B10" s="4" t="s">
        <v>5</v>
      </c>
      <c r="D10" s="9">
        <v>2749071.35</v>
      </c>
      <c r="E10" s="19"/>
      <c r="F10" s="10"/>
      <c r="G10" s="17"/>
    </row>
    <row r="11" spans="2:9" x14ac:dyDescent="0.25">
      <c r="B11" s="4"/>
      <c r="C11" s="5" t="s">
        <v>6</v>
      </c>
      <c r="D11" s="42">
        <f>D9+D10</f>
        <v>2795550.35</v>
      </c>
      <c r="E11" s="23"/>
      <c r="F11" s="10"/>
    </row>
    <row r="12" spans="2:9" x14ac:dyDescent="0.25">
      <c r="B12" s="4"/>
      <c r="D12" s="6"/>
      <c r="E12" s="19"/>
      <c r="F12" s="10"/>
    </row>
    <row r="13" spans="2:9" x14ac:dyDescent="0.25">
      <c r="B13" s="7" t="s">
        <v>7</v>
      </c>
      <c r="D13" s="6"/>
      <c r="E13" s="19"/>
      <c r="F13" s="10"/>
    </row>
    <row r="14" spans="2:9" x14ac:dyDescent="0.25">
      <c r="B14" s="4" t="s">
        <v>8</v>
      </c>
      <c r="D14" s="9">
        <v>26587199.800000001</v>
      </c>
      <c r="E14" s="19"/>
      <c r="F14" s="25"/>
    </row>
    <row r="15" spans="2:9" x14ac:dyDescent="0.25">
      <c r="B15" s="4" t="s">
        <v>9</v>
      </c>
      <c r="D15" s="9">
        <v>12393459.550000001</v>
      </c>
      <c r="E15" s="19"/>
      <c r="F15" s="25"/>
      <c r="G15" s="41"/>
    </row>
    <row r="16" spans="2:9" ht="17.25" x14ac:dyDescent="0.4">
      <c r="B16" s="4" t="s">
        <v>10</v>
      </c>
      <c r="D16" s="12">
        <v>9745747.4399999995</v>
      </c>
      <c r="E16" s="19"/>
      <c r="F16" s="25"/>
      <c r="I16" s="10"/>
    </row>
    <row r="17" spans="2:11" x14ac:dyDescent="0.25">
      <c r="B17" s="13" t="s">
        <v>11</v>
      </c>
      <c r="D17" s="6">
        <f>D14+D15+D16</f>
        <v>48726406.789999999</v>
      </c>
      <c r="E17" s="19"/>
      <c r="F17" s="10"/>
    </row>
    <row r="18" spans="2:11" ht="17.25" x14ac:dyDescent="0.4">
      <c r="B18" s="4" t="s">
        <v>12</v>
      </c>
      <c r="D18" s="12">
        <v>29760842.07</v>
      </c>
      <c r="E18" s="19"/>
      <c r="F18" s="10"/>
    </row>
    <row r="19" spans="2:11" x14ac:dyDescent="0.25">
      <c r="B19" s="4"/>
      <c r="C19" s="5" t="s">
        <v>13</v>
      </c>
      <c r="D19" s="6">
        <f>D17-D18</f>
        <v>18965564.719999999</v>
      </c>
      <c r="E19" s="19"/>
      <c r="F19" s="10"/>
    </row>
    <row r="20" spans="2:11" x14ac:dyDescent="0.25">
      <c r="B20" s="4"/>
      <c r="D20" s="6"/>
      <c r="E20" s="19"/>
      <c r="F20" s="10"/>
      <c r="G20" s="17"/>
    </row>
    <row r="21" spans="2:11" ht="17.25" x14ac:dyDescent="0.4">
      <c r="B21" s="4"/>
      <c r="C21" s="14" t="s">
        <v>14</v>
      </c>
      <c r="D21" s="21">
        <f>D11+D19</f>
        <v>21761115.07</v>
      </c>
      <c r="E21" s="19"/>
      <c r="F21" s="10"/>
    </row>
    <row r="22" spans="2:11" x14ac:dyDescent="0.25">
      <c r="B22" s="4"/>
      <c r="D22" s="6"/>
      <c r="E22" s="19"/>
      <c r="F22" s="10"/>
      <c r="G22" s="11"/>
    </row>
    <row r="23" spans="2:11" x14ac:dyDescent="0.25">
      <c r="B23" s="7" t="s">
        <v>15</v>
      </c>
      <c r="D23" s="6"/>
      <c r="E23" s="19"/>
      <c r="F23" s="10"/>
    </row>
    <row r="24" spans="2:11" x14ac:dyDescent="0.25">
      <c r="B24" s="7" t="s">
        <v>16</v>
      </c>
      <c r="D24" s="6"/>
      <c r="E24" s="19"/>
      <c r="F24" s="10"/>
      <c r="H24" s="10"/>
    </row>
    <row r="25" spans="2:11" x14ac:dyDescent="0.25">
      <c r="B25" s="4" t="s">
        <v>17</v>
      </c>
      <c r="D25" s="18">
        <v>3990237.48</v>
      </c>
      <c r="E25" s="19"/>
      <c r="F25" s="10"/>
    </row>
    <row r="26" spans="2:11" x14ac:dyDescent="0.25">
      <c r="B26" s="4"/>
      <c r="C26" s="5" t="s">
        <v>18</v>
      </c>
      <c r="D26" s="42">
        <f>D25</f>
        <v>3990237.48</v>
      </c>
      <c r="E26" s="19"/>
      <c r="F26" s="10"/>
      <c r="I26" s="10"/>
    </row>
    <row r="27" spans="2:11" x14ac:dyDescent="0.25">
      <c r="B27" s="4"/>
      <c r="D27" s="6"/>
      <c r="E27" s="19"/>
      <c r="F27" s="10"/>
      <c r="G27" s="10"/>
      <c r="I27" s="17"/>
      <c r="K27" s="11"/>
    </row>
    <row r="28" spans="2:11" x14ac:dyDescent="0.25">
      <c r="B28" s="7" t="s">
        <v>19</v>
      </c>
      <c r="D28" s="6">
        <v>0</v>
      </c>
      <c r="E28" s="19"/>
      <c r="F28" s="41"/>
    </row>
    <row r="29" spans="2:11" x14ac:dyDescent="0.25">
      <c r="B29" s="7"/>
      <c r="D29" s="6"/>
      <c r="E29" s="19"/>
      <c r="F29" s="41"/>
    </row>
    <row r="30" spans="2:11" ht="17.25" x14ac:dyDescent="0.4">
      <c r="B30" s="4"/>
      <c r="C30" s="14" t="s">
        <v>20</v>
      </c>
      <c r="D30" s="21">
        <f>D26+D28</f>
        <v>3990237.48</v>
      </c>
      <c r="E30" s="19"/>
      <c r="F30" t="s">
        <v>42</v>
      </c>
    </row>
    <row r="31" spans="2:11" x14ac:dyDescent="0.25">
      <c r="B31" s="7" t="s">
        <v>21</v>
      </c>
      <c r="D31" s="6"/>
      <c r="E31" s="19"/>
    </row>
    <row r="32" spans="2:11" ht="17.25" x14ac:dyDescent="0.4">
      <c r="B32" s="4" t="s">
        <v>22</v>
      </c>
      <c r="D32" s="12">
        <f>D21-D30</f>
        <v>17770877.59</v>
      </c>
      <c r="E32" s="19"/>
      <c r="G32" s="40"/>
    </row>
    <row r="33" spans="2:5" x14ac:dyDescent="0.25">
      <c r="B33" s="4"/>
      <c r="C33" s="14" t="s">
        <v>23</v>
      </c>
      <c r="D33" s="6">
        <f>D21-D30</f>
        <v>17770877.59</v>
      </c>
      <c r="E33" s="19"/>
    </row>
    <row r="34" spans="2:5" x14ac:dyDescent="0.25">
      <c r="B34" s="4"/>
      <c r="C34" s="14"/>
      <c r="D34" s="6"/>
      <c r="E34" s="19"/>
    </row>
    <row r="35" spans="2:5" ht="17.25" x14ac:dyDescent="0.4">
      <c r="B35" s="4"/>
      <c r="C35" s="5" t="s">
        <v>24</v>
      </c>
      <c r="D35" s="21">
        <f>D30+D33</f>
        <v>21761115.07</v>
      </c>
      <c r="E35" s="19"/>
    </row>
    <row r="36" spans="2:5" x14ac:dyDescent="0.25">
      <c r="B36" s="4"/>
      <c r="D36" s="6"/>
      <c r="E36" s="19"/>
    </row>
    <row r="37" spans="2:5" x14ac:dyDescent="0.25">
      <c r="B37" s="4"/>
      <c r="D37" s="6"/>
      <c r="E37" s="19"/>
    </row>
    <row r="38" spans="2:5" x14ac:dyDescent="0.25">
      <c r="B38" s="4"/>
      <c r="D38" s="6"/>
      <c r="E38" s="19"/>
    </row>
    <row r="39" spans="2:5" ht="15.75" x14ac:dyDescent="0.25">
      <c r="B39" s="60" t="s">
        <v>40</v>
      </c>
      <c r="C39" s="61"/>
      <c r="D39" s="43" t="s">
        <v>34</v>
      </c>
      <c r="E39" s="44"/>
    </row>
    <row r="40" spans="2:5" ht="15.75" x14ac:dyDescent="0.25">
      <c r="B40" s="45"/>
      <c r="C40" s="46"/>
      <c r="D40" s="46"/>
      <c r="E40" s="44"/>
    </row>
    <row r="41" spans="2:5" ht="15.75" x14ac:dyDescent="0.25">
      <c r="B41" s="45"/>
      <c r="C41" s="46"/>
      <c r="D41"/>
      <c r="E41" s="44"/>
    </row>
    <row r="42" spans="2:5" ht="15.75" x14ac:dyDescent="0.25">
      <c r="B42" s="62" t="s">
        <v>41</v>
      </c>
      <c r="C42" s="59"/>
      <c r="D42" s="47" t="s">
        <v>35</v>
      </c>
      <c r="E42" s="44"/>
    </row>
    <row r="43" spans="2:5" ht="15.75" x14ac:dyDescent="0.25">
      <c r="B43" s="57" t="s">
        <v>39</v>
      </c>
      <c r="C43" s="58"/>
      <c r="D43" s="46" t="s">
        <v>25</v>
      </c>
      <c r="E43" s="44"/>
    </row>
    <row r="44" spans="2:5" ht="15.75" x14ac:dyDescent="0.25">
      <c r="B44" s="45"/>
      <c r="C44" s="46"/>
      <c r="D44" s="46"/>
      <c r="E44" s="44"/>
    </row>
    <row r="45" spans="2:5" ht="15.75" x14ac:dyDescent="0.25">
      <c r="B45" s="45"/>
      <c r="C45" s="43" t="s">
        <v>36</v>
      </c>
      <c r="D45" s="46"/>
      <c r="E45" s="44"/>
    </row>
    <row r="46" spans="2:5" ht="15.75" x14ac:dyDescent="0.25">
      <c r="B46" s="45"/>
      <c r="C46" s="46"/>
      <c r="D46" s="46"/>
      <c r="E46" s="44"/>
    </row>
    <row r="47" spans="2:5" ht="15.75" x14ac:dyDescent="0.25">
      <c r="B47" s="4"/>
      <c r="C47" s="46"/>
      <c r="D47" s="46"/>
      <c r="E47" s="44"/>
    </row>
    <row r="48" spans="2:5" ht="15.75" x14ac:dyDescent="0.25">
      <c r="B48" s="4"/>
      <c r="C48" s="47" t="s">
        <v>37</v>
      </c>
      <c r="D48" s="43"/>
      <c r="E48" s="44"/>
    </row>
    <row r="49" spans="2:5" ht="15.75" x14ac:dyDescent="0.25">
      <c r="B49" s="4"/>
      <c r="C49" s="46" t="s">
        <v>38</v>
      </c>
      <c r="D49" s="46"/>
      <c r="E49" s="44"/>
    </row>
    <row r="50" spans="2:5" ht="16.5" thickBot="1" x14ac:dyDescent="0.3">
      <c r="B50" s="16"/>
      <c r="C50" s="48"/>
      <c r="D50" s="48"/>
      <c r="E50" s="49"/>
    </row>
    <row r="51" spans="2:5" ht="15.75" x14ac:dyDescent="0.25">
      <c r="C51" s="50"/>
      <c r="D51" s="50"/>
      <c r="E51" s="51"/>
    </row>
    <row r="52" spans="2:5" ht="15.75" x14ac:dyDescent="0.25">
      <c r="C52" s="52"/>
      <c r="D52" s="52"/>
      <c r="E52" s="51"/>
    </row>
    <row r="53" spans="2:5" x14ac:dyDescent="0.25">
      <c r="C53"/>
      <c r="D53"/>
      <c r="E53" s="51"/>
    </row>
  </sheetData>
  <mergeCells count="6">
    <mergeCell ref="B43:C43"/>
    <mergeCell ref="B3:E3"/>
    <mergeCell ref="B4:E4"/>
    <mergeCell ref="B5:E5"/>
    <mergeCell ref="B39:C39"/>
    <mergeCell ref="B42:C42"/>
  </mergeCells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06DEE-69A9-42B2-ABE2-60D585BD14F0}">
  <dimension ref="B6:J42"/>
  <sheetViews>
    <sheetView topLeftCell="A6" zoomScaleNormal="100" workbookViewId="0">
      <selection activeCell="H42" sqref="H42"/>
    </sheetView>
  </sheetViews>
  <sheetFormatPr baseColWidth="10" defaultRowHeight="15" x14ac:dyDescent="0.25"/>
  <cols>
    <col min="2" max="2" width="13.85546875" customWidth="1"/>
    <col min="3" max="3" width="23.7109375" customWidth="1"/>
    <col min="4" max="4" width="16.140625" customWidth="1"/>
    <col min="5" max="5" width="14.140625" bestFit="1" customWidth="1"/>
    <col min="6" max="6" width="16" customWidth="1"/>
    <col min="7" max="7" width="16.140625" customWidth="1"/>
    <col min="8" max="8" width="13.7109375" customWidth="1"/>
    <col min="9" max="9" width="16.5703125" customWidth="1"/>
    <col min="10" max="10" width="14.140625" bestFit="1" customWidth="1"/>
  </cols>
  <sheetData>
    <row r="6" spans="2:10" x14ac:dyDescent="0.25">
      <c r="B6" s="5" t="s">
        <v>31</v>
      </c>
      <c r="C6" s="5" t="s">
        <v>32</v>
      </c>
      <c r="D6" s="5" t="s">
        <v>27</v>
      </c>
      <c r="E6" s="5" t="s">
        <v>29</v>
      </c>
      <c r="F6" s="5" t="s">
        <v>28</v>
      </c>
      <c r="G6" s="5" t="s">
        <v>30</v>
      </c>
    </row>
    <row r="7" spans="2:10" x14ac:dyDescent="0.25">
      <c r="B7" s="28">
        <v>3</v>
      </c>
      <c r="C7" s="31">
        <v>8210</v>
      </c>
      <c r="D7" s="31">
        <v>5886.11</v>
      </c>
      <c r="E7" s="31">
        <v>2325.89</v>
      </c>
      <c r="F7" s="31">
        <f>+C7-D7</f>
        <v>2323.8900000000003</v>
      </c>
      <c r="G7" s="32">
        <f>+F7-E7</f>
        <v>-1.9999999999995453</v>
      </c>
      <c r="I7" s="17"/>
      <c r="J7" s="17"/>
    </row>
    <row r="8" spans="2:10" x14ac:dyDescent="0.25">
      <c r="B8" s="29">
        <v>1</v>
      </c>
      <c r="C8" s="33">
        <v>9369130.0800000001</v>
      </c>
      <c r="D8" s="33">
        <v>5373320.5099999998</v>
      </c>
      <c r="E8" s="33">
        <v>2687535.71</v>
      </c>
      <c r="F8" s="33">
        <f>+C8-D8</f>
        <v>3995809.5700000003</v>
      </c>
      <c r="G8" s="34">
        <f>+F8-E8</f>
        <v>1308273.8600000003</v>
      </c>
      <c r="I8" s="17"/>
      <c r="J8" s="17"/>
    </row>
    <row r="9" spans="2:10" x14ac:dyDescent="0.25">
      <c r="B9" s="28">
        <v>3</v>
      </c>
      <c r="C9" s="31">
        <v>10380</v>
      </c>
      <c r="D9" s="31">
        <v>1944.61</v>
      </c>
      <c r="E9" s="31">
        <v>8434.39</v>
      </c>
      <c r="F9" s="31">
        <f>+C9-D9</f>
        <v>8435.39</v>
      </c>
      <c r="G9" s="32">
        <f t="shared" ref="G9:G27" si="0">+F9-E9</f>
        <v>1</v>
      </c>
      <c r="I9" s="17"/>
    </row>
    <row r="10" spans="2:10" x14ac:dyDescent="0.25">
      <c r="B10" s="29">
        <v>1</v>
      </c>
      <c r="C10" s="33">
        <v>13135529.02</v>
      </c>
      <c r="D10" s="33">
        <v>8200912.2300000004</v>
      </c>
      <c r="E10" s="33">
        <v>4609248.22</v>
      </c>
      <c r="F10" s="33">
        <f>+C10-D10</f>
        <v>4934616.7899999991</v>
      </c>
      <c r="G10" s="34">
        <f t="shared" si="0"/>
        <v>325368.56999999937</v>
      </c>
      <c r="I10" s="17"/>
    </row>
    <row r="11" spans="2:10" x14ac:dyDescent="0.25">
      <c r="B11" s="28">
        <v>3</v>
      </c>
      <c r="C11" s="31">
        <v>3323316.42</v>
      </c>
      <c r="D11" s="31">
        <v>397828.36</v>
      </c>
      <c r="E11" s="31">
        <v>2681721.27</v>
      </c>
      <c r="F11" s="31">
        <f>+C11-D11</f>
        <v>2925488.06</v>
      </c>
      <c r="G11" s="32">
        <f t="shared" si="0"/>
        <v>243766.79000000004</v>
      </c>
      <c r="I11" s="17"/>
    </row>
    <row r="12" spans="2:10" x14ac:dyDescent="0.25">
      <c r="B12" s="28">
        <v>3</v>
      </c>
      <c r="C12" s="31">
        <v>987369.42</v>
      </c>
      <c r="D12" s="31">
        <v>170576.13</v>
      </c>
      <c r="E12" s="31">
        <v>710603.29</v>
      </c>
      <c r="F12" s="31">
        <f t="shared" ref="F12:F27" si="1">+C12-D12</f>
        <v>816793.29</v>
      </c>
      <c r="G12" s="32">
        <f t="shared" si="0"/>
        <v>106190</v>
      </c>
      <c r="I12" s="17"/>
    </row>
    <row r="13" spans="2:10" x14ac:dyDescent="0.25">
      <c r="B13" s="29">
        <v>1</v>
      </c>
      <c r="C13" s="33">
        <v>1530447.68</v>
      </c>
      <c r="D13" s="33">
        <v>1108494.53</v>
      </c>
      <c r="E13" s="33">
        <v>240298.98</v>
      </c>
      <c r="F13" s="33">
        <f t="shared" si="1"/>
        <v>421953.14999999991</v>
      </c>
      <c r="G13" s="34">
        <f t="shared" si="0"/>
        <v>181654.1699999999</v>
      </c>
      <c r="I13" s="17"/>
    </row>
    <row r="14" spans="2:10" x14ac:dyDescent="0.25">
      <c r="B14" s="29">
        <v>1</v>
      </c>
      <c r="C14" s="33">
        <v>1054669.02</v>
      </c>
      <c r="D14" s="33">
        <v>773245.72</v>
      </c>
      <c r="E14" s="33">
        <v>281419.3</v>
      </c>
      <c r="F14" s="33">
        <f t="shared" si="1"/>
        <v>281423.30000000005</v>
      </c>
      <c r="G14" s="34">
        <f t="shared" si="0"/>
        <v>4.0000000000582077</v>
      </c>
      <c r="I14" s="17"/>
    </row>
    <row r="15" spans="2:10" x14ac:dyDescent="0.25">
      <c r="B15" s="28">
        <v>3</v>
      </c>
      <c r="C15" s="31">
        <v>51054.05</v>
      </c>
      <c r="D15" s="31">
        <v>3917.59</v>
      </c>
      <c r="E15" s="31">
        <v>47136.46</v>
      </c>
      <c r="F15" s="31">
        <f t="shared" si="1"/>
        <v>47136.460000000006</v>
      </c>
      <c r="G15" s="32">
        <f t="shared" si="0"/>
        <v>0</v>
      </c>
      <c r="I15" s="17"/>
    </row>
    <row r="16" spans="2:10" x14ac:dyDescent="0.25">
      <c r="B16" s="30">
        <v>2</v>
      </c>
      <c r="C16" s="35">
        <v>9281544.9199999999</v>
      </c>
      <c r="D16" s="35">
        <v>7674456.2199999997</v>
      </c>
      <c r="E16" s="35">
        <v>1607086.7</v>
      </c>
      <c r="F16" s="35">
        <f t="shared" si="1"/>
        <v>1607088.7000000002</v>
      </c>
      <c r="G16" s="53">
        <f t="shared" si="0"/>
        <v>2.0000000002328306</v>
      </c>
      <c r="I16" s="17"/>
    </row>
    <row r="17" spans="2:9" x14ac:dyDescent="0.25">
      <c r="B17" s="30">
        <v>2</v>
      </c>
      <c r="C17" s="35">
        <v>30846.07</v>
      </c>
      <c r="D17" s="35">
        <v>10873.28</v>
      </c>
      <c r="E17" s="35">
        <v>19966.79</v>
      </c>
      <c r="F17" s="35">
        <f t="shared" si="1"/>
        <v>19972.79</v>
      </c>
      <c r="G17" s="53">
        <f t="shared" si="0"/>
        <v>6</v>
      </c>
      <c r="I17" s="17"/>
    </row>
    <row r="18" spans="2:9" x14ac:dyDescent="0.25">
      <c r="B18" s="30">
        <v>2</v>
      </c>
      <c r="C18" s="35">
        <v>2743897.7</v>
      </c>
      <c r="D18" s="35">
        <v>903199.33</v>
      </c>
      <c r="E18" s="35">
        <v>1840697.37</v>
      </c>
      <c r="F18" s="35">
        <f t="shared" si="1"/>
        <v>1840698.37</v>
      </c>
      <c r="G18" s="53">
        <f t="shared" si="0"/>
        <v>1</v>
      </c>
      <c r="I18" s="17"/>
    </row>
    <row r="19" spans="2:9" x14ac:dyDescent="0.25">
      <c r="B19" s="30">
        <v>2</v>
      </c>
      <c r="C19" s="35">
        <v>337170.86</v>
      </c>
      <c r="D19" s="35">
        <v>327029.88</v>
      </c>
      <c r="E19" s="35">
        <v>10139.98</v>
      </c>
      <c r="F19" s="35">
        <f t="shared" si="1"/>
        <v>10140.979999999981</v>
      </c>
      <c r="G19" s="53">
        <f t="shared" si="0"/>
        <v>0.99999999998181011</v>
      </c>
      <c r="I19" s="17"/>
    </row>
    <row r="20" spans="2:9" x14ac:dyDescent="0.25">
      <c r="B20" s="28">
        <v>3</v>
      </c>
      <c r="C20" s="31">
        <v>198757.75</v>
      </c>
      <c r="D20" s="31">
        <v>64142.82</v>
      </c>
      <c r="E20" s="31">
        <v>96478.18</v>
      </c>
      <c r="F20" s="31">
        <f t="shared" si="1"/>
        <v>134614.93</v>
      </c>
      <c r="G20" s="32">
        <f t="shared" si="0"/>
        <v>38136.75</v>
      </c>
      <c r="I20" s="17"/>
    </row>
    <row r="21" spans="2:9" x14ac:dyDescent="0.25">
      <c r="B21" s="29">
        <v>1</v>
      </c>
      <c r="C21" s="33">
        <v>1361724</v>
      </c>
      <c r="D21" s="33">
        <v>436857.95</v>
      </c>
      <c r="E21" s="33">
        <v>924857.05</v>
      </c>
      <c r="F21" s="33">
        <f t="shared" si="1"/>
        <v>924866.05</v>
      </c>
      <c r="G21" s="34">
        <f t="shared" si="0"/>
        <v>9</v>
      </c>
      <c r="I21" s="17"/>
    </row>
    <row r="22" spans="2:9" x14ac:dyDescent="0.25">
      <c r="B22" s="28">
        <v>3</v>
      </c>
      <c r="C22" s="31">
        <v>4173720.37</v>
      </c>
      <c r="D22" s="31">
        <v>3484647.11</v>
      </c>
      <c r="E22" s="31">
        <v>689068.26</v>
      </c>
      <c r="F22" s="31">
        <f t="shared" si="1"/>
        <v>689073.26000000024</v>
      </c>
      <c r="G22" s="32">
        <f t="shared" si="0"/>
        <v>5.0000000002328306</v>
      </c>
      <c r="I22" s="17"/>
    </row>
    <row r="23" spans="2:9" x14ac:dyDescent="0.25">
      <c r="B23" s="28">
        <v>3</v>
      </c>
      <c r="C23" s="31">
        <v>480703.37</v>
      </c>
      <c r="D23" s="31">
        <v>263058.71000000002</v>
      </c>
      <c r="E23" s="31">
        <v>140034.66</v>
      </c>
      <c r="F23" s="31">
        <f>+C23-D23</f>
        <v>217644.65999999997</v>
      </c>
      <c r="G23" s="32">
        <f t="shared" si="0"/>
        <v>77609.999999999971</v>
      </c>
      <c r="I23" s="17"/>
    </row>
    <row r="24" spans="2:9" x14ac:dyDescent="0.25">
      <c r="B24" s="28">
        <v>3</v>
      </c>
      <c r="C24" s="31">
        <v>45920</v>
      </c>
      <c r="D24" s="31">
        <v>11972.18</v>
      </c>
      <c r="E24" s="31">
        <v>33945.82</v>
      </c>
      <c r="F24" s="31">
        <f t="shared" si="1"/>
        <v>33947.82</v>
      </c>
      <c r="G24" s="32">
        <f t="shared" si="0"/>
        <v>2</v>
      </c>
      <c r="I24" s="17"/>
    </row>
    <row r="25" spans="2:9" x14ac:dyDescent="0.25">
      <c r="B25" s="28">
        <v>3</v>
      </c>
      <c r="C25" s="31">
        <v>394522.5</v>
      </c>
      <c r="D25" s="31">
        <v>216358.51</v>
      </c>
      <c r="E25" s="31">
        <v>108536.99</v>
      </c>
      <c r="F25" s="31">
        <f t="shared" si="1"/>
        <v>178163.99</v>
      </c>
      <c r="G25" s="32">
        <f t="shared" si="0"/>
        <v>69626.999999999985</v>
      </c>
      <c r="I25" s="17"/>
    </row>
    <row r="26" spans="2:9" x14ac:dyDescent="0.25">
      <c r="B26" s="29">
        <v>1</v>
      </c>
      <c r="C26" s="33">
        <v>135700</v>
      </c>
      <c r="D26" s="33">
        <v>101772.75</v>
      </c>
      <c r="E26" s="33">
        <v>33924.25</v>
      </c>
      <c r="F26" s="33">
        <f t="shared" si="1"/>
        <v>33927.25</v>
      </c>
      <c r="G26" s="34">
        <f t="shared" si="0"/>
        <v>3</v>
      </c>
      <c r="I26" s="17"/>
    </row>
    <row r="27" spans="2:9" x14ac:dyDescent="0.25">
      <c r="B27" s="28">
        <v>3</v>
      </c>
      <c r="C27" s="31">
        <v>71793.56</v>
      </c>
      <c r="D27" s="31">
        <v>0</v>
      </c>
      <c r="E27" s="31">
        <v>71793.56</v>
      </c>
      <c r="F27" s="31">
        <f t="shared" si="1"/>
        <v>71793.56</v>
      </c>
      <c r="G27" s="32">
        <f t="shared" si="0"/>
        <v>0</v>
      </c>
    </row>
    <row r="28" spans="2:9" x14ac:dyDescent="0.25">
      <c r="B28" s="20" t="s">
        <v>26</v>
      </c>
      <c r="C28" s="36">
        <f>+C7+C8+C9+C10+C11+C12+C13+C14+C15+C16+C17+C18+C19+C20+C21+C22+C23+C24+C25+C26+C27</f>
        <v>48726406.790000007</v>
      </c>
      <c r="D28" s="36">
        <f>+D7+D8+D9+D10+D11+D12+D13+D14+D15+D16+D17+D18+D19+D20+D21+D22+D23+D24+D25+D26+D27</f>
        <v>29530494.530000001</v>
      </c>
      <c r="E28" s="36">
        <f>+E7+E8+E9+E10+E11+E12+E13+E14+E15+E16+E17+E18+E19+E20+E21+E22+E23+E24+E25+E26+E27</f>
        <v>16845253.120000001</v>
      </c>
      <c r="F28" s="36">
        <f>+F7+F8+F9+F10+F11+F12+F13+F14+F15+F16+F17+F18+F19+F20+F21+F22+F23+F24+F25+F26+F27</f>
        <v>19195912.260000005</v>
      </c>
      <c r="G28" s="36">
        <f>+G7+G8+G9+G10+G11+G12+G13+G14+G15+G16+G17+G18+G19+G20+G21+G22+G23+G24+G25+G26+G27</f>
        <v>2350659.1399999997</v>
      </c>
    </row>
    <row r="29" spans="2:9" x14ac:dyDescent="0.25">
      <c r="C29" s="10"/>
      <c r="D29" s="10"/>
      <c r="E29" s="10"/>
      <c r="F29" s="15"/>
    </row>
    <row r="30" spans="2:9" x14ac:dyDescent="0.25">
      <c r="C30" s="10"/>
      <c r="D30" s="10"/>
      <c r="E30" s="10"/>
      <c r="F30" s="10"/>
    </row>
    <row r="31" spans="2:9" x14ac:dyDescent="0.25">
      <c r="B31" s="37" t="s">
        <v>30</v>
      </c>
      <c r="C31" s="24"/>
      <c r="D31" s="24"/>
      <c r="E31" s="24"/>
      <c r="F31" s="38"/>
      <c r="G31" s="39"/>
    </row>
    <row r="32" spans="2:9" x14ac:dyDescent="0.25">
      <c r="C32" s="27" t="s">
        <v>33</v>
      </c>
      <c r="D32" s="10"/>
      <c r="E32" s="10"/>
      <c r="F32" s="10"/>
    </row>
    <row r="33" spans="3:10" x14ac:dyDescent="0.25">
      <c r="C33" s="26" t="s">
        <v>8</v>
      </c>
      <c r="D33" s="25">
        <f>+C8+C10+C13+C14+C21+C26</f>
        <v>26587199.800000001</v>
      </c>
      <c r="E33" s="25">
        <f>+D8+D10+D13+D14+D21+D26-H8-H10-H13-H14-H21-H26</f>
        <v>15994603.689999999</v>
      </c>
      <c r="F33" s="10">
        <f>+D8+D10+D13+D14+D21+D26</f>
        <v>15994603.689999999</v>
      </c>
      <c r="G33" s="10">
        <f>+F33*0.99</f>
        <v>15834657.653099999</v>
      </c>
      <c r="H33" s="17">
        <f>+F33-G33</f>
        <v>159946.03690000065</v>
      </c>
      <c r="I33">
        <v>0.54</v>
      </c>
      <c r="J33" s="10">
        <f>+J36*I33</f>
        <v>16070854.71549587</v>
      </c>
    </row>
    <row r="34" spans="3:10" x14ac:dyDescent="0.25">
      <c r="C34" s="26" t="s">
        <v>9</v>
      </c>
      <c r="D34" s="25">
        <f>+C16+C17+C18+C19</f>
        <v>12393459.550000001</v>
      </c>
      <c r="E34" s="25">
        <f>+D16+D17+D18+D19-H16-H17-H18-H19</f>
        <v>8915558.7100000009</v>
      </c>
      <c r="F34" s="10">
        <f>+D16+D17+D18+D19</f>
        <v>8915558.7100000009</v>
      </c>
      <c r="G34" s="10">
        <f>+F34*G40</f>
        <v>8846134.8898705207</v>
      </c>
      <c r="H34" s="17">
        <f t="shared" ref="H34:H35" si="2">+F34-G34</f>
        <v>69423.820129480213</v>
      </c>
      <c r="I34">
        <v>0.3</v>
      </c>
      <c r="J34" s="10">
        <f>+J36*I34</f>
        <v>8928252.6197199263</v>
      </c>
    </row>
    <row r="35" spans="3:10" x14ac:dyDescent="0.25">
      <c r="C35" s="26" t="s">
        <v>10</v>
      </c>
      <c r="D35" s="25">
        <f>+C7+C9+C11+C12+C15+C20+C22+C23+C24+C25+C27</f>
        <v>9745747.4399999995</v>
      </c>
      <c r="E35" s="25">
        <f>+D7+D9+D11+D12+D15+D20+D22+D23+D24+D25+D27-H7-H9-H11-H12-H20-H22-H23-H24-H25</f>
        <v>4620332.129999999</v>
      </c>
      <c r="F35" s="10">
        <f>+D7+D9+D11+D12+D15+D20+D22+D23+D24+D25</f>
        <v>4620332.129999999</v>
      </c>
      <c r="G35" s="10">
        <f>+F35*G40</f>
        <v>4584354.4512963863</v>
      </c>
      <c r="H35" s="17">
        <f t="shared" si="2"/>
        <v>35977.678703612648</v>
      </c>
      <c r="I35">
        <v>0.16</v>
      </c>
      <c r="J35" s="10">
        <f>+J36*I35</f>
        <v>4761734.7305172943</v>
      </c>
    </row>
    <row r="36" spans="3:10" x14ac:dyDescent="0.25">
      <c r="F36" s="17">
        <f>+F33+F34+F35</f>
        <v>29530494.529999997</v>
      </c>
      <c r="G36" s="17">
        <f>+G33+G34+G35</f>
        <v>29265146.994266905</v>
      </c>
      <c r="H36" s="17">
        <f>+H33+H34+H35</f>
        <v>265347.53573309351</v>
      </c>
      <c r="I36" s="17">
        <f>+F36+H36</f>
        <v>29795842.06573309</v>
      </c>
      <c r="J36" s="17">
        <f>+I36-35000</f>
        <v>29760842.06573309</v>
      </c>
    </row>
    <row r="39" spans="3:10" x14ac:dyDescent="0.25">
      <c r="G39" s="10">
        <f>+E28/[1]Hoja1!$D$28</f>
        <v>0.59704921735169103</v>
      </c>
      <c r="I39" s="17"/>
    </row>
    <row r="40" spans="3:10" x14ac:dyDescent="0.25">
      <c r="F40" s="17">
        <f>+F33/F36</f>
        <v>0.54163006561746196</v>
      </c>
      <c r="G40" s="10">
        <f>+[1]Hoja1!$D$28/[2]Hoja1!$D$28</f>
        <v>0.99221318344843479</v>
      </c>
    </row>
    <row r="41" spans="3:10" x14ac:dyDescent="0.25">
      <c r="F41" s="17">
        <f>+F34/F36</f>
        <v>0.30191024064777156</v>
      </c>
    </row>
    <row r="42" spans="3:10" x14ac:dyDescent="0.25">
      <c r="F42" s="17">
        <f>+F35/F36</f>
        <v>0.15645969373476656</v>
      </c>
    </row>
  </sheetData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NOVIEMBRE 2022</vt:lpstr>
      <vt:lpstr>Hoja1</vt:lpstr>
      <vt:lpstr>'BALANCE NOVIEMBRE 2022'!Área_de_impresión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Contreras</dc:creator>
  <cp:lastModifiedBy>Leydy De Los Santos</cp:lastModifiedBy>
  <cp:lastPrinted>2022-12-14T17:29:53Z</cp:lastPrinted>
  <dcterms:created xsi:type="dcterms:W3CDTF">2021-12-29T15:51:30Z</dcterms:created>
  <dcterms:modified xsi:type="dcterms:W3CDTF">2022-12-14T17:30:59Z</dcterms:modified>
</cp:coreProperties>
</file>