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93" documentId="8_{70EFEE64-6D43-4B32-8EBC-CB96071122C2}" xr6:coauthVersionLast="47" xr6:coauthVersionMax="47" xr10:uidLastSave="{847EE6C9-9B75-4E3F-9B3A-FFBCC9F2C342}"/>
  <bookViews>
    <workbookView xWindow="-120" yWindow="-120" windowWidth="24240" windowHeight="13140" xr2:uid="{348ECAEC-6BD2-4DA2-BCE0-284A39D238B2}"/>
  </bookViews>
  <sheets>
    <sheet name="Ejecución Presupuestaria " sheetId="4" r:id="rId1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4" l="1"/>
  <c r="P33" i="4" s="1"/>
  <c r="N31" i="4"/>
  <c r="N25" i="4"/>
  <c r="N13" i="4"/>
  <c r="P13" i="4" s="1"/>
  <c r="N10" i="4"/>
  <c r="P10" i="4" s="1"/>
  <c r="N9" i="4"/>
  <c r="P9" i="4" s="1"/>
  <c r="N50" i="4"/>
  <c r="N29" i="4"/>
  <c r="P29" i="4" s="1"/>
  <c r="N27" i="4"/>
  <c r="N22" i="4"/>
  <c r="P22" i="4" s="1"/>
  <c r="N18" i="4"/>
  <c r="N16" i="4"/>
  <c r="N12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D7" i="4"/>
  <c r="M9" i="4"/>
  <c r="P64" i="4"/>
  <c r="P65" i="4"/>
  <c r="P66" i="4"/>
  <c r="P67" i="4"/>
  <c r="P70" i="4"/>
  <c r="P69" i="4"/>
  <c r="P68" i="4"/>
  <c r="L9" i="4"/>
  <c r="L7" i="4"/>
  <c r="K7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14" i="4" l="1"/>
  <c r="P8" i="4"/>
  <c r="P24" i="4"/>
  <c r="P34" i="4"/>
  <c r="B65" i="4" l="1"/>
  <c r="K34" i="4"/>
  <c r="K49" i="4"/>
  <c r="K31" i="4"/>
  <c r="K22" i="4"/>
  <c r="K21" i="4"/>
  <c r="K16" i="4"/>
  <c r="K13" i="4"/>
  <c r="K9" i="4"/>
  <c r="P49" i="4" l="1"/>
  <c r="P7" i="4" s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O8" i="4"/>
  <c r="N8" i="4"/>
  <c r="M8" i="4"/>
  <c r="L8" i="4"/>
  <c r="C8" i="4"/>
  <c r="B8" i="4"/>
  <c r="N71" i="4" l="1"/>
  <c r="N82" i="4" s="1"/>
  <c r="M71" i="4"/>
  <c r="M82" i="4" s="1"/>
  <c r="K71" i="4"/>
  <c r="K82" i="4" s="1"/>
  <c r="O82" i="4"/>
  <c r="L82" i="4"/>
  <c r="H8" i="4"/>
  <c r="E14" i="4"/>
  <c r="D8" i="4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1" i="4"/>
  <c r="P82" i="4" s="1"/>
  <c r="B64" i="4" l="1"/>
  <c r="B71" i="4"/>
  <c r="B82" i="4"/>
</calcChain>
</file>

<file path=xl/sharedStrings.xml><?xml version="1.0" encoding="utf-8"?>
<sst xmlns="http://schemas.openxmlformats.org/spreadsheetml/2006/main" count="111" uniqueCount="111">
  <si>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</si>
  <si>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</si>
  <si>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</si>
  <si>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</si>
  <si>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</si>
  <si>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</si>
  <si>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</si>
  <si>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</si>
  <si>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</si>
  <si>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</si>
  <si>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</si>
  <si>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</si>
  <si>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</si>
  <si>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</si>
  <si>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</si>
  <si>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</si>
  <si>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</si>
  <si>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</si>
  <si>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</si>
  <si>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</si>
  <si>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</si>
  <si>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</si>
  <si>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</si>
  <si>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</si>
  <si>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</si>
  <si>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</si>
  <si>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</si>
  <si>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</si>
  <si>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</si>
  <si>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</si>
  <si>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</si>
  <si>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</si>
  <si>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</si>
  <si>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</si>
  <si>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</si>
  <si>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</si>
  <si>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</si>
  <si>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</si>
  <si>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</si>
  <si>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</si>
  <si>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</si>
  <si>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</si>
  <si>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</si>
  <si>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</si>
  <si>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</si>
  <si>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</si>
  <si>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</si>
  <si>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</si>
  <si>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</si>
  <si>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</si>
  <si>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</si>
  <si>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</si>
  <si>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</si>
  <si>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</si>
  <si>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</si>
  <si>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</si>
  <si>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</si>
  <si>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</si>
  <si>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</si>
  <si>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</si>
  <si>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</si>
  <si>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</si>
  <si>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</si>
  <si>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</si>
  <si>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</si>
  <si>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</si>
  <si>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</si>
  <si>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</si>
  <si>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</si>
  <si>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</si>
  <si>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</si>
  <si>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</si>
  <si>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</si>
  <si>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</si>
  <si>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</si>
  <si>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</si>
  <si>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</si>
  <si>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</si>
  <si>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</si>
  <si>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</si>
  <si>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</si>
  <si>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</si>
  <si>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</si>
  <si>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</si>
  <si>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</si>
  <si>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</si>
  <si>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</si>
  <si>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</si>
  <si>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</si>
  <si>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</si>
  <si>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</si>
  <si>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</si>
  <si>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</si>
  <si>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</si>
  <si>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</si>
  <si>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</si>
  <si>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</si>
  <si>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</si>
  <si>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</si>
  <si>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</si>
  <si>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</si>
  <si>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</si>
  <si>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</si>
  <si>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</si>
  <si>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</si>
  <si>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</si>
  <si>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</si>
  <si>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</si>
  <si>
    <t>Preparado Por:</t>
  </si>
  <si>
    <t>Jennifer Seijas</t>
  </si>
  <si>
    <t>Encargada Secc.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</si>
</sst>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0" fontId="2" fillId="0" borderId="13" xfId="0" applyFont="1" applyBorder="1" applyAlignment="1">
      <alignment wrapText="1"/>
    </xf>
    <xf numFmtId="164" fontId="2" fillId="0" borderId="13" xfId="1" applyFont="1" applyFill="1" applyBorder="1" applyAlignment="1">
      <alignment horizontal="left" vertical="center"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100"/>
  <sheetViews>
    <sheetView showGridLines="0" tabSelected="1" view="pageBreakPreview" zoomScale="70" zoomScaleNormal="70" zoomScaleSheetLayoutView="70" workbookViewId="0">
      <pane ySplit="1" topLeftCell="A32" activePane="bottomLeft" state="frozen"/>
      <selection pane="bottomLeft" activeCell="N6" sqref="N6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9.42578125" style="2" bestFit="1" customWidth="1"/>
    <col min="14" max="14" width="21.140625" style="2" bestFit="1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1" x14ac:dyDescent="0.35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1" x14ac:dyDescent="0.3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8" t="s">
        <v>101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64" t="s">
        <v>7</v>
      </c>
      <c r="B7" s="51">
        <f t="shared" ref="B7:O7" si="0">+B8+B14+B24+B34+B42+B49+B59</f>
        <v>179756600</v>
      </c>
      <c r="C7" s="65">
        <f t="shared" si="0"/>
        <v>-686977</v>
      </c>
      <c r="D7" s="51">
        <f>+D8+D14+D24+D34+D42+D49+D59</f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11732756.149999999</v>
      </c>
      <c r="N7" s="51">
        <f t="shared" si="0"/>
        <v>29328471.419999998</v>
      </c>
      <c r="O7" s="56">
        <f t="shared" si="0"/>
        <v>0</v>
      </c>
      <c r="P7" s="51">
        <f>+P8+P14+P24+P34+P42+P49+P59</f>
        <v>131653791.78999999</v>
      </c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0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8010396.5899999999</v>
      </c>
      <c r="N8" s="17">
        <f t="shared" si="1"/>
        <v>22074265.439999998</v>
      </c>
      <c r="O8" s="26">
        <f t="shared" si="1"/>
        <v>0</v>
      </c>
      <c r="P8" s="17">
        <f t="shared" si="1"/>
        <v>104505051.02</v>
      </c>
      <c r="U8" s="9"/>
    </row>
    <row r="9" spans="1:21" x14ac:dyDescent="0.35">
      <c r="A9" s="39" t="s">
        <v>9</v>
      </c>
      <c r="B9" s="18">
        <v>100948606</v>
      </c>
      <c r="C9" s="24"/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>
        <f>3920187.5+30000+2647600+61666.67+55000+174065.53</f>
        <v>6888519.7000000002</v>
      </c>
      <c r="N9" s="35">
        <f>8932836.34+4325080.72+598600</f>
        <v>13856517.059999999</v>
      </c>
      <c r="O9" s="27"/>
      <c r="P9" s="19">
        <f>SUM(D9:O9)</f>
        <v>80395852.549999997</v>
      </c>
    </row>
    <row r="10" spans="1:21" x14ac:dyDescent="0.35">
      <c r="A10" s="39" t="s">
        <v>10</v>
      </c>
      <c r="B10" s="18">
        <v>16768402</v>
      </c>
      <c r="C10" s="25">
        <v>-580000</v>
      </c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>
        <v>100000</v>
      </c>
      <c r="N10" s="35">
        <f>4409986.34+1892129.18+299300</f>
        <v>6601415.5199999996</v>
      </c>
      <c r="O10" s="27"/>
      <c r="P10" s="19">
        <f t="shared" ref="P10:P63" si="2">SUM(D10:O10)</f>
        <v>12522394.690000001</v>
      </c>
    </row>
    <row r="11" spans="1:21" x14ac:dyDescent="0.35">
      <c r="A11" s="39" t="s">
        <v>11</v>
      </c>
      <c r="B11" s="18">
        <v>450000</v>
      </c>
      <c r="C11" s="25"/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>
        <v>28302.47</v>
      </c>
      <c r="N11" s="35">
        <v>45544.55</v>
      </c>
      <c r="O11" s="27"/>
      <c r="P11" s="19">
        <f t="shared" si="2"/>
        <v>244018.13</v>
      </c>
    </row>
    <row r="12" spans="1:21" x14ac:dyDescent="0.35">
      <c r="A12" s="39" t="s">
        <v>12</v>
      </c>
      <c r="B12" s="18"/>
      <c r="C12" s="25">
        <v>580000</v>
      </c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>
        <f>450000+100000</f>
        <v>550000</v>
      </c>
      <c r="O12" s="27"/>
      <c r="P12" s="19">
        <f t="shared" si="2"/>
        <v>550000</v>
      </c>
    </row>
    <row r="13" spans="1:21" x14ac:dyDescent="0.35">
      <c r="A13" s="39" t="s">
        <v>13</v>
      </c>
      <c r="B13" s="18">
        <v>13634313</v>
      </c>
      <c r="C13" s="25"/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>
        <v>993574.42</v>
      </c>
      <c r="N13" s="35">
        <f>674252.34+301025.27+45510.7</f>
        <v>1020788.3099999999</v>
      </c>
      <c r="O13" s="27"/>
      <c r="P13" s="19">
        <f t="shared" si="2"/>
        <v>10792785.65</v>
      </c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-454324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1857622.63</v>
      </c>
      <c r="N14" s="17">
        <f t="shared" si="3"/>
        <v>2233799.0700000003</v>
      </c>
      <c r="O14" s="26">
        <f t="shared" si="3"/>
        <v>0</v>
      </c>
      <c r="P14" s="17">
        <f t="shared" si="3"/>
        <v>13063317.190000001</v>
      </c>
      <c r="U14" s="5"/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>
        <v>460923.45</v>
      </c>
      <c r="N15" s="35">
        <v>830989</v>
      </c>
      <c r="O15" s="27"/>
      <c r="P15" s="19">
        <f t="shared" si="2"/>
        <v>4774912.0500000007</v>
      </c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>
        <v>189540.99</v>
      </c>
      <c r="N16" s="35">
        <f>75449.2+29500</f>
        <v>104949.2</v>
      </c>
      <c r="O16" s="27"/>
      <c r="P16" s="19">
        <f t="shared" si="2"/>
        <v>728246.58999999985</v>
      </c>
    </row>
    <row r="17" spans="1:16" x14ac:dyDescent="0.35">
      <c r="A17" s="39" t="s">
        <v>17</v>
      </c>
      <c r="B17" s="18">
        <v>720298</v>
      </c>
      <c r="C17" s="20">
        <v>-720000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2"/>
        <v>0</v>
      </c>
    </row>
    <row r="18" spans="1:16" x14ac:dyDescent="0.35">
      <c r="A18" s="39" t="s">
        <v>18</v>
      </c>
      <c r="B18" s="18">
        <v>569775</v>
      </c>
      <c r="C18" s="20">
        <v>-294403.40999999997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>
        <f>42700+71814</f>
        <v>114514</v>
      </c>
      <c r="O18" s="27"/>
      <c r="P18" s="19">
        <f t="shared" si="2"/>
        <v>226814</v>
      </c>
    </row>
    <row r="19" spans="1:16" x14ac:dyDescent="0.35">
      <c r="A19" s="39" t="s">
        <v>19</v>
      </c>
      <c r="B19" s="18">
        <v>694777</v>
      </c>
      <c r="C19" s="20">
        <v>677487.41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>
        <v>516475.75</v>
      </c>
      <c r="N19" s="35"/>
      <c r="O19" s="27"/>
      <c r="P19" s="19">
        <f t="shared" si="2"/>
        <v>1174866.1200000001</v>
      </c>
    </row>
    <row r="20" spans="1:16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2"/>
        <v>387808.08</v>
      </c>
    </row>
    <row r="21" spans="1:16" ht="42" x14ac:dyDescent="0.35">
      <c r="A21" s="39" t="s">
        <v>21</v>
      </c>
      <c r="B21" s="18">
        <v>465072</v>
      </c>
      <c r="C21" s="20">
        <v>21270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>
        <v>6844</v>
      </c>
      <c r="N21" s="35"/>
      <c r="O21" s="27"/>
      <c r="P21" s="19">
        <f t="shared" si="2"/>
        <v>422292.5</v>
      </c>
    </row>
    <row r="22" spans="1:16" x14ac:dyDescent="0.35">
      <c r="A22" s="39" t="s">
        <v>22</v>
      </c>
      <c r="B22" s="18">
        <v>6692552</v>
      </c>
      <c r="C22" s="20">
        <v>-631710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>
        <v>434563.44</v>
      </c>
      <c r="N22" s="35">
        <f>854939.5+328407.37</f>
        <v>1183346.8700000001</v>
      </c>
      <c r="O22" s="27"/>
      <c r="P22" s="19">
        <f t="shared" si="2"/>
        <v>4588680.8699999992</v>
      </c>
    </row>
    <row r="23" spans="1:16" x14ac:dyDescent="0.35">
      <c r="A23" s="39" t="s">
        <v>23</v>
      </c>
      <c r="B23" s="18">
        <v>354477</v>
      </c>
      <c r="C23" s="20">
        <v>946523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>
        <v>249275</v>
      </c>
      <c r="N23" s="35"/>
      <c r="O23" s="27"/>
      <c r="P23" s="19">
        <f t="shared" si="2"/>
        <v>759696.98</v>
      </c>
    </row>
    <row r="24" spans="1:16" x14ac:dyDescent="0.35">
      <c r="A24" s="38" t="s">
        <v>24</v>
      </c>
      <c r="B24" s="17">
        <f>SUM(B25:B33)</f>
        <v>20573317</v>
      </c>
      <c r="C24" s="23">
        <f>SUM(C25:C33)</f>
        <v>-7197715</v>
      </c>
      <c r="D24" s="17">
        <f t="shared" ref="D24:J24" si="4">SUM(D25:D33)</f>
        <v>0</v>
      </c>
      <c r="E24" s="17">
        <f t="shared" si="4"/>
        <v>0</v>
      </c>
      <c r="F24" s="17">
        <f t="shared" si="4"/>
        <v>1301233.96</v>
      </c>
      <c r="G24" s="17">
        <f t="shared" si="4"/>
        <v>307301.78999999998</v>
      </c>
      <c r="H24" s="26">
        <f t="shared" si="4"/>
        <v>329300.32</v>
      </c>
      <c r="I24" s="26">
        <f t="shared" si="4"/>
        <v>701926.66</v>
      </c>
      <c r="J24" s="26">
        <f t="shared" si="4"/>
        <v>521763.42</v>
      </c>
      <c r="K24" s="26">
        <f t="shared" ref="K24:P24" si="5">SUM(K25:K33)</f>
        <v>2406615.8699999996</v>
      </c>
      <c r="L24" s="17">
        <f t="shared" si="5"/>
        <v>138946.28</v>
      </c>
      <c r="M24" s="17">
        <f t="shared" si="5"/>
        <v>1525021.75</v>
      </c>
      <c r="N24" s="17">
        <f t="shared" si="5"/>
        <v>2950005.5100000002</v>
      </c>
      <c r="O24" s="26">
        <f t="shared" si="5"/>
        <v>0</v>
      </c>
      <c r="P24" s="17">
        <f t="shared" si="5"/>
        <v>10182115.560000001</v>
      </c>
    </row>
    <row r="25" spans="1:16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>
        <v>24038.83</v>
      </c>
      <c r="N25" s="35">
        <f>40000+13997</f>
        <v>53997</v>
      </c>
      <c r="O25" s="27"/>
      <c r="P25" s="19">
        <f t="shared" si="2"/>
        <v>255386.78000000003</v>
      </c>
    </row>
    <row r="26" spans="1:16" x14ac:dyDescent="0.35">
      <c r="A26" s="39" t="s">
        <v>26</v>
      </c>
      <c r="B26" s="18">
        <v>207700</v>
      </c>
      <c r="C26" s="20">
        <v>670300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/>
      <c r="P26" s="19">
        <f t="shared" si="2"/>
        <v>0</v>
      </c>
    </row>
    <row r="27" spans="1:16" x14ac:dyDescent="0.35">
      <c r="A27" s="39" t="s">
        <v>27</v>
      </c>
      <c r="B27" s="18">
        <v>505611</v>
      </c>
      <c r="C27" s="20">
        <v>378389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>
        <v>247006.4</v>
      </c>
      <c r="N27" s="35">
        <f>21940+53650.75</f>
        <v>75590.75</v>
      </c>
      <c r="O27" s="27"/>
      <c r="P27" s="19">
        <f t="shared" si="2"/>
        <v>609310.46</v>
      </c>
    </row>
    <row r="28" spans="1:16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2"/>
        <v>0</v>
      </c>
    </row>
    <row r="29" spans="1:16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>
        <f>506.92+14000</f>
        <v>14506.92</v>
      </c>
      <c r="O29" s="27"/>
      <c r="P29" s="19">
        <f t="shared" si="2"/>
        <v>15330.39</v>
      </c>
    </row>
    <row r="30" spans="1:16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2"/>
        <v>27322.739999999998</v>
      </c>
    </row>
    <row r="31" spans="1:16" x14ac:dyDescent="0.35">
      <c r="A31" s="39" t="s">
        <v>31</v>
      </c>
      <c r="B31" s="18">
        <v>8792549</v>
      </c>
      <c r="C31" s="20">
        <v>-67278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>
        <v>1246800</v>
      </c>
      <c r="N31" s="35">
        <f>26256.2+2476831</f>
        <v>2503087.2000000002</v>
      </c>
      <c r="O31" s="27"/>
      <c r="P31" s="19">
        <f t="shared" si="2"/>
        <v>7453047.2700000005</v>
      </c>
    </row>
    <row r="32" spans="1:16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2"/>
        <v>0</v>
      </c>
    </row>
    <row r="33" spans="1:16" x14ac:dyDescent="0.35">
      <c r="A33" s="39" t="s">
        <v>33</v>
      </c>
      <c r="B33" s="18">
        <v>10304953</v>
      </c>
      <c r="C33" s="20">
        <v>-8061554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>
        <v>7176.52</v>
      </c>
      <c r="N33" s="35">
        <f>122451.2+126148.59+54223.85</f>
        <v>302823.63999999996</v>
      </c>
      <c r="O33" s="27"/>
      <c r="P33" s="19">
        <f t="shared" si="2"/>
        <v>1821717.92</v>
      </c>
    </row>
    <row r="34" spans="1:16" x14ac:dyDescent="0.35">
      <c r="A34" s="38" t="s">
        <v>34</v>
      </c>
      <c r="B34" s="17">
        <f t="shared" ref="B34:J34" si="6">SUM(B35:B41)</f>
        <v>930148</v>
      </c>
      <c r="C34" s="23">
        <f t="shared" si="6"/>
        <v>-352237</v>
      </c>
      <c r="D34" s="17">
        <f t="shared" si="6"/>
        <v>0</v>
      </c>
      <c r="E34" s="17">
        <f t="shared" si="6"/>
        <v>0</v>
      </c>
      <c r="F34" s="17">
        <f t="shared" si="6"/>
        <v>168757</v>
      </c>
      <c r="G34" s="17">
        <f t="shared" si="6"/>
        <v>79920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</row>
    <row r="35" spans="1:16" x14ac:dyDescent="0.35">
      <c r="A35" s="39" t="s">
        <v>35</v>
      </c>
      <c r="B35" s="18">
        <v>880148</v>
      </c>
      <c r="C35" s="20">
        <v>-402237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 t="shared" si="2"/>
        <v>179920</v>
      </c>
    </row>
    <row r="36" spans="1:16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si="2"/>
        <v>0</v>
      </c>
    </row>
    <row r="37" spans="1:16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2"/>
        <v>0</v>
      </c>
    </row>
    <row r="38" spans="1:16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2"/>
        <v>0</v>
      </c>
    </row>
    <row r="39" spans="1:16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2"/>
        <v>0</v>
      </c>
    </row>
    <row r="40" spans="1:16" x14ac:dyDescent="0.35">
      <c r="A40" s="39" t="s">
        <v>40</v>
      </c>
      <c r="B40" s="18">
        <v>50000</v>
      </c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2"/>
        <v>68757</v>
      </c>
    </row>
    <row r="41" spans="1:16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2"/>
        <v>0</v>
      </c>
    </row>
    <row r="42" spans="1:16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si="2"/>
        <v>0</v>
      </c>
    </row>
    <row r="43" spans="1:16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2"/>
        <v>0</v>
      </c>
    </row>
    <row r="44" spans="1:16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2"/>
        <v>0</v>
      </c>
    </row>
    <row r="45" spans="1:16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2"/>
        <v>0</v>
      </c>
    </row>
    <row r="46" spans="1:16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2"/>
        <v>0</v>
      </c>
    </row>
    <row r="47" spans="1:16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2"/>
        <v>0</v>
      </c>
    </row>
    <row r="48" spans="1:16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2"/>
        <v>0</v>
      </c>
    </row>
    <row r="49" spans="1:16" x14ac:dyDescent="0.35">
      <c r="A49" s="38" t="s">
        <v>49</v>
      </c>
      <c r="B49" s="17">
        <f>SUM(B50:B58)</f>
        <v>9194118</v>
      </c>
      <c r="C49" s="23">
        <f>SUM(C50:C58)</f>
        <v>-1011224</v>
      </c>
      <c r="D49" s="17">
        <f t="shared" ref="D49:H49" si="7">SUM(D50:D58)</f>
        <v>0</v>
      </c>
      <c r="E49" s="17">
        <f t="shared" si="7"/>
        <v>0</v>
      </c>
      <c r="F49" s="17">
        <f t="shared" si="7"/>
        <v>17818</v>
      </c>
      <c r="G49" s="17">
        <f t="shared" si="7"/>
        <v>0</v>
      </c>
      <c r="H49" s="26">
        <f t="shared" si="7"/>
        <v>149348.76</v>
      </c>
      <c r="I49" s="26">
        <f t="shared" ref="I49:P49" si="8">SUM(I50:I58)</f>
        <v>20650</v>
      </c>
      <c r="J49" s="26">
        <f t="shared" si="8"/>
        <v>1056697.68</v>
      </c>
      <c r="K49" s="26">
        <f t="shared" si="8"/>
        <v>0</v>
      </c>
      <c r="L49" s="17">
        <f t="shared" si="8"/>
        <v>0</v>
      </c>
      <c r="M49" s="17">
        <f t="shared" si="8"/>
        <v>339715.18</v>
      </c>
      <c r="N49" s="17">
        <f t="shared" si="8"/>
        <v>2070401.4</v>
      </c>
      <c r="O49" s="26">
        <f t="shared" si="8"/>
        <v>0</v>
      </c>
      <c r="P49" s="17">
        <f t="shared" si="8"/>
        <v>3654631.0199999996</v>
      </c>
    </row>
    <row r="50" spans="1:16" x14ac:dyDescent="0.35">
      <c r="A50" s="39" t="s">
        <v>50</v>
      </c>
      <c r="B50" s="18">
        <v>6676722</v>
      </c>
      <c r="C50" s="20">
        <v>-1611722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>
        <v>158069.97</v>
      </c>
      <c r="N50" s="35">
        <f>1396540.27+673861.13</f>
        <v>2070401.4</v>
      </c>
      <c r="O50" s="27"/>
      <c r="P50" s="19">
        <f t="shared" si="2"/>
        <v>3285169.05</v>
      </c>
    </row>
    <row r="51" spans="1:16" x14ac:dyDescent="0.35">
      <c r="A51" s="39" t="s">
        <v>51</v>
      </c>
      <c r="B51" s="18">
        <v>489552</v>
      </c>
      <c r="C51" s="20">
        <v>566433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>
        <v>181645.21</v>
      </c>
      <c r="N51" s="35"/>
      <c r="O51" s="27"/>
      <c r="P51" s="19">
        <f t="shared" si="2"/>
        <v>369461.97</v>
      </c>
    </row>
    <row r="52" spans="1:16" x14ac:dyDescent="0.35">
      <c r="A52" s="39" t="s">
        <v>52</v>
      </c>
      <c r="B52" s="18">
        <v>90000</v>
      </c>
      <c r="C52" s="20">
        <v>-90000</v>
      </c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2"/>
        <v>0</v>
      </c>
    </row>
    <row r="53" spans="1:16" x14ac:dyDescent="0.35">
      <c r="A53" s="39" t="s">
        <v>53</v>
      </c>
      <c r="B53" s="18">
        <v>558977</v>
      </c>
      <c r="C53" s="20">
        <v>-279488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2"/>
        <v>0</v>
      </c>
    </row>
    <row r="54" spans="1:16" x14ac:dyDescent="0.35">
      <c r="A54" s="39" t="s">
        <v>54</v>
      </c>
      <c r="B54" s="18">
        <v>328420</v>
      </c>
      <c r="C54" s="20">
        <v>1209000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/>
      <c r="P54" s="19">
        <f t="shared" si="2"/>
        <v>0</v>
      </c>
    </row>
    <row r="55" spans="1:16" ht="21.75" thickBot="1" x14ac:dyDescent="0.4">
      <c r="A55" s="48" t="s">
        <v>55</v>
      </c>
      <c r="B55" s="62">
        <v>50000</v>
      </c>
      <c r="C55" s="63">
        <v>195000</v>
      </c>
      <c r="D55" s="45">
        <v>0</v>
      </c>
      <c r="E55" s="45">
        <v>0</v>
      </c>
      <c r="F55" s="45">
        <v>0</v>
      </c>
      <c r="G55" s="45"/>
      <c r="H55" s="46">
        <v>0</v>
      </c>
      <c r="I55" s="46">
        <v>0</v>
      </c>
      <c r="J55" s="46">
        <v>0</v>
      </c>
      <c r="K55" s="46">
        <v>0</v>
      </c>
      <c r="L55" s="45">
        <v>0</v>
      </c>
      <c r="M55" s="45"/>
      <c r="N55" s="45"/>
      <c r="O55" s="46"/>
      <c r="P55" s="19">
        <f t="shared" si="2"/>
        <v>0</v>
      </c>
    </row>
    <row r="56" spans="1:16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2"/>
        <v>0</v>
      </c>
    </row>
    <row r="57" spans="1:16" x14ac:dyDescent="0.35">
      <c r="A57" s="39" t="s">
        <v>57</v>
      </c>
      <c r="B57" s="18">
        <v>1000447</v>
      </c>
      <c r="C57" s="20">
        <v>-1000447</v>
      </c>
      <c r="D57" s="35">
        <v>0</v>
      </c>
      <c r="E57" s="35">
        <v>0</v>
      </c>
      <c r="F57" s="35"/>
      <c r="G57" s="35"/>
      <c r="H57" s="27"/>
      <c r="I57" s="27"/>
      <c r="J57" s="27"/>
      <c r="K57" s="27"/>
      <c r="L57" s="35"/>
      <c r="M57" s="35"/>
      <c r="N57" s="35"/>
      <c r="O57" s="27"/>
      <c r="P57" s="19">
        <f t="shared" si="2"/>
        <v>0</v>
      </c>
    </row>
    <row r="58" spans="1:16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 t="shared" si="2"/>
        <v>0</v>
      </c>
    </row>
    <row r="59" spans="1:16" s="6" customFormat="1" x14ac:dyDescent="0.35">
      <c r="A59" s="38" t="s">
        <v>59</v>
      </c>
      <c r="B59" s="17">
        <f>SUM(B60:B63)</f>
        <v>24477</v>
      </c>
      <c r="C59" s="22">
        <f>SUM(C60:C70)</f>
        <v>8328523</v>
      </c>
      <c r="D59" s="22">
        <f t="shared" ref="D59:E59" si="9">SUM(D60:D70)</f>
        <v>0</v>
      </c>
      <c r="E59" s="22">
        <f t="shared" si="9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19">
        <f t="shared" si="2"/>
        <v>0</v>
      </c>
    </row>
    <row r="60" spans="1:16" x14ac:dyDescent="0.35">
      <c r="A60" s="39" t="s">
        <v>60</v>
      </c>
      <c r="B60" s="18">
        <v>24477</v>
      </c>
      <c r="C60" s="25">
        <v>8328523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 t="shared" si="2"/>
        <v>0</v>
      </c>
    </row>
    <row r="61" spans="1:16" x14ac:dyDescent="0.35">
      <c r="A61" s="39" t="s">
        <v>61</v>
      </c>
      <c r="B61" s="19">
        <f t="shared" ref="B61:B70" si="10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 t="shared" si="2"/>
        <v>0</v>
      </c>
    </row>
    <row r="62" spans="1:16" x14ac:dyDescent="0.35">
      <c r="A62" s="39" t="s">
        <v>62</v>
      </c>
      <c r="B62" s="19">
        <f t="shared" si="10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 t="shared" si="2"/>
        <v>0</v>
      </c>
    </row>
    <row r="63" spans="1:16" ht="42" x14ac:dyDescent="0.35">
      <c r="A63" s="39" t="s">
        <v>63</v>
      </c>
      <c r="B63" s="19">
        <f t="shared" si="10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 t="shared" si="2"/>
        <v>0</v>
      </c>
    </row>
    <row r="64" spans="1:16" x14ac:dyDescent="0.35">
      <c r="A64" s="38" t="s">
        <v>64</v>
      </c>
      <c r="B64" s="19">
        <f ca="1">SUM(B64:B66)</f>
        <v>0</v>
      </c>
      <c r="C64" s="19">
        <f t="shared" ref="C64" si="11">SUM(E64:I64)</f>
        <v>0</v>
      </c>
      <c r="D64" s="19">
        <f t="shared" ref="D64" si="12">SUM(F64:J64)</f>
        <v>0</v>
      </c>
      <c r="E64" s="19">
        <f t="shared" ref="E64" si="13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4">SUM(D65:L65)</f>
        <v>0</v>
      </c>
    </row>
    <row r="66" spans="1:16" x14ac:dyDescent="0.35">
      <c r="A66" s="39" t="s">
        <v>66</v>
      </c>
      <c r="B66" s="19">
        <f t="shared" si="10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4"/>
        <v>0</v>
      </c>
    </row>
    <row r="67" spans="1:16" x14ac:dyDescent="0.35">
      <c r="A67" s="38" t="s">
        <v>67</v>
      </c>
      <c r="B67" s="19">
        <f t="shared" si="10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4"/>
        <v>0</v>
      </c>
    </row>
    <row r="68" spans="1:16" x14ac:dyDescent="0.35">
      <c r="A68" s="39" t="s">
        <v>68</v>
      </c>
      <c r="B68" s="19">
        <f t="shared" si="10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4"/>
        <v>0</v>
      </c>
    </row>
    <row r="69" spans="1:16" x14ac:dyDescent="0.35">
      <c r="A69" s="39" t="s">
        <v>69</v>
      </c>
      <c r="B69" s="19">
        <f t="shared" si="10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4"/>
        <v>0</v>
      </c>
    </row>
    <row r="70" spans="1:16" ht="21.75" thickBot="1" x14ac:dyDescent="0.4">
      <c r="A70" s="48" t="s">
        <v>70</v>
      </c>
      <c r="B70" s="49">
        <f t="shared" si="10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4"/>
        <v>0</v>
      </c>
    </row>
    <row r="71" spans="1:16" s="6" customFormat="1" ht="21.75" thickBot="1" x14ac:dyDescent="0.4">
      <c r="A71" s="31" t="s">
        <v>71</v>
      </c>
      <c r="B71" s="32">
        <f t="shared" ref="B71:P71" ca="1" si="15">+B64+B59+B49+B42+B34+B24+B14+B8</f>
        <v>179756600</v>
      </c>
      <c r="C71" s="33">
        <f t="shared" si="15"/>
        <v>-686977</v>
      </c>
      <c r="D71" s="32">
        <f t="shared" si="15"/>
        <v>7190719.1400000006</v>
      </c>
      <c r="E71" s="32">
        <f t="shared" si="15"/>
        <v>8707304.2400000002</v>
      </c>
      <c r="F71" s="32">
        <f t="shared" si="15"/>
        <v>10118668.800000001</v>
      </c>
      <c r="G71" s="32">
        <f t="shared" si="15"/>
        <v>8891987.4699999988</v>
      </c>
      <c r="H71" s="34">
        <f t="shared" si="15"/>
        <v>14663808.100000001</v>
      </c>
      <c r="I71" s="34">
        <f t="shared" si="15"/>
        <v>9798934.8399999999</v>
      </c>
      <c r="J71" s="34">
        <f t="shared" si="15"/>
        <v>10790483.949999999</v>
      </c>
      <c r="K71" s="34">
        <f t="shared" si="15"/>
        <v>11060188.359999999</v>
      </c>
      <c r="L71" s="34">
        <f t="shared" si="15"/>
        <v>9370469.3199999984</v>
      </c>
      <c r="M71" s="32">
        <f t="shared" si="15"/>
        <v>11732756.149999999</v>
      </c>
      <c r="N71" s="34">
        <f t="shared" si="15"/>
        <v>29328471.419999998</v>
      </c>
      <c r="O71" s="34">
        <f t="shared" si="15"/>
        <v>0</v>
      </c>
      <c r="P71" s="34">
        <f t="shared" si="15"/>
        <v>131653791.78999999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16">+C71</f>
        <v>-686977</v>
      </c>
      <c r="D82" s="32">
        <f t="shared" ref="D82:J82" si="17">+D71</f>
        <v>7190719.1400000006</v>
      </c>
      <c r="E82" s="32">
        <f t="shared" si="17"/>
        <v>8707304.2400000002</v>
      </c>
      <c r="F82" s="32">
        <f t="shared" si="17"/>
        <v>10118668.800000001</v>
      </c>
      <c r="G82" s="32">
        <f t="shared" si="17"/>
        <v>8891987.4699999988</v>
      </c>
      <c r="H82" s="32">
        <f t="shared" si="17"/>
        <v>14663808.100000001</v>
      </c>
      <c r="I82" s="32">
        <f t="shared" si="17"/>
        <v>9798934.8399999999</v>
      </c>
      <c r="J82" s="32">
        <f t="shared" si="17"/>
        <v>10790483.949999999</v>
      </c>
      <c r="K82" s="32">
        <f>+K71</f>
        <v>11060188.359999999</v>
      </c>
      <c r="L82" s="32">
        <f t="shared" ref="L82:O82" si="18">+L71</f>
        <v>9370469.3199999984</v>
      </c>
      <c r="M82" s="32">
        <f t="shared" si="18"/>
        <v>11732756.149999999</v>
      </c>
      <c r="N82" s="32">
        <f t="shared" si="18"/>
        <v>29328471.419999998</v>
      </c>
      <c r="O82" s="32">
        <f t="shared" si="18"/>
        <v>0</v>
      </c>
      <c r="P82" s="32">
        <f>+P71</f>
        <v>131653791.78999999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1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67" t="s">
        <v>108</v>
      </c>
      <c r="C91" s="67"/>
      <c r="F91" s="60" t="s">
        <v>105</v>
      </c>
      <c r="G91" s="14"/>
      <c r="H91" s="14"/>
      <c r="I91" s="14"/>
      <c r="J91" s="13"/>
      <c r="K91" s="60" t="s">
        <v>102</v>
      </c>
      <c r="P91" s="14"/>
    </row>
    <row r="92" spans="1:16" ht="23.25" x14ac:dyDescent="0.35">
      <c r="B92" s="13"/>
      <c r="C92" s="13"/>
      <c r="F92" s="13"/>
      <c r="G92" s="14"/>
      <c r="H92" s="14"/>
      <c r="I92" s="14"/>
      <c r="J92" s="15"/>
      <c r="K92" s="16"/>
      <c r="P92" s="16"/>
    </row>
    <row r="93" spans="1:16" ht="23.25" x14ac:dyDescent="0.35">
      <c r="B93" s="53"/>
      <c r="C93" s="53"/>
      <c r="F93" s="53"/>
      <c r="G93" s="53"/>
      <c r="H93" s="14"/>
      <c r="I93" s="14"/>
      <c r="J93" s="13"/>
      <c r="K93" s="53"/>
      <c r="P93" s="53"/>
    </row>
    <row r="94" spans="1:16" ht="23.25" x14ac:dyDescent="0.35">
      <c r="B94" s="67" t="s">
        <v>109</v>
      </c>
      <c r="C94" s="67"/>
      <c r="F94" s="60" t="s">
        <v>106</v>
      </c>
      <c r="G94" s="53"/>
      <c r="H94" s="13"/>
      <c r="I94" s="13"/>
      <c r="J94" s="13"/>
      <c r="K94" s="53" t="s">
        <v>103</v>
      </c>
      <c r="P94" s="53"/>
    </row>
    <row r="95" spans="1:16" ht="23.25" x14ac:dyDescent="0.35">
      <c r="B95" s="66" t="s">
        <v>110</v>
      </c>
      <c r="C95" s="66"/>
      <c r="F95" s="60" t="s">
        <v>107</v>
      </c>
      <c r="G95" s="13"/>
      <c r="H95" s="13"/>
      <c r="I95" s="13"/>
      <c r="J95" s="60" t="s">
        <v>104</v>
      </c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6">
    <mergeCell ref="B94:C94"/>
    <mergeCell ref="B91:C91"/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paperSize="5" scale="41" fitToHeight="2" orientation="landscape" r:id="rId1"/>
  <rowBreaks count="1" manualBreakCount="1">
    <brk id="55" max="15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2022-12-13T14:27:00Z</cp:lastPrinted>
  <dcterms:created xsi:type="dcterms:W3CDTF">2022-06-01T19:16:27Z</dcterms:created>
  <dcterms:modified xsi:type="dcterms:W3CDTF">2022-12-13T15:21:36Z</dcterms:modified>
</cp:coreProperties>
</file>